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Lavori UT\2017 - Progetti\17103 Piano Programma collettore\PE_L1_T5_2S_Pergol_Bagatta_Ronchi_Pioppi\01 Gara appalto integrato\01 Doc tecnici\03 CALCOLO RIBASSI\"/>
    </mc:Choice>
  </mc:AlternateContent>
  <xr:revisionPtr revIDLastSave="0" documentId="13_ncr:1_{48383480-F49A-4789-9DB9-1F117B7A7C22}" xr6:coauthVersionLast="47" xr6:coauthVersionMax="47" xr10:uidLastSave="{00000000-0000-0000-0000-000000000000}"/>
  <bookViews>
    <workbookView xWindow="-28920" yWindow="-120" windowWidth="29040" windowHeight="15840" xr2:uid="{C55F69B2-F0D4-4AA0-A132-CB5254AD9E83}"/>
  </bookViews>
  <sheets>
    <sheet name="L1T52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B10" i="1" s="1"/>
  <c r="D17" i="1"/>
  <c r="B13" i="1"/>
  <c r="C11" i="1"/>
  <c r="C20" i="1" s="1"/>
  <c r="C19" i="1" l="1"/>
  <c r="C15" i="1"/>
  <c r="B11" i="1" l="1"/>
  <c r="B19" i="1" l="1"/>
  <c r="D19" i="1" s="1"/>
  <c r="B20" i="1"/>
  <c r="B15" i="1"/>
  <c r="D11" i="1"/>
</calcChain>
</file>

<file path=xl/sharedStrings.xml><?xml version="1.0" encoding="utf-8"?>
<sst xmlns="http://schemas.openxmlformats.org/spreadsheetml/2006/main" count="23" uniqueCount="23">
  <si>
    <t>Lavori a corpo</t>
  </si>
  <si>
    <t>Lavori in economia</t>
  </si>
  <si>
    <t>Totale importo lavori</t>
  </si>
  <si>
    <t>IMPORTO OFFERTO</t>
  </si>
  <si>
    <t>IMPORTO DA QUADRO ECONOMICO DI PROGETTO</t>
  </si>
  <si>
    <t>RIBASSO PERCENTUALE OFFERTO</t>
  </si>
  <si>
    <t>Totale importo lavori + OS</t>
  </si>
  <si>
    <t>A) OPERE E SERVIZI IN APPALTO</t>
  </si>
  <si>
    <t>A.1) LAVORI SOGGETTI A RIBASSO D'ASTA</t>
  </si>
  <si>
    <t>A.2) Oneri per l'attuazione dei piani di sicurezza (non soggetti a ribasso d'asta)</t>
  </si>
  <si>
    <t>INTERVENTI DI RIQUALIFICAZIONE DEL SISTEMA DI RACCOLTA DEI REFLUI NEL BACINO DEL LAGO DI GARDA - SPONDA VERONESE</t>
  </si>
  <si>
    <t>Lotto 1 - "TRATTO 5" - 2° Stralcio
Opere collettore in pressione ed opere complementari nel tratto Pergolana - Villa Bagatta e Ronchi - Pioppi</t>
  </si>
  <si>
    <t>MODULO DETERMINAZIONE ANALITICA PERCENTUALI DI RIBASSO PER COMPILAZIONE OFFERTA ECONOMICA</t>
  </si>
  <si>
    <t>QUADRO ECONOMICO DI SPESA</t>
  </si>
  <si>
    <t>[inserire importo totale lista categorie progettazione]</t>
  </si>
  <si>
    <t>[inserire importo totale lista categorie lavori]</t>
  </si>
  <si>
    <t>NOTE DELL'ENTE AGGIUDICATORE</t>
  </si>
  <si>
    <r>
      <t xml:space="preserve">A.3) Servizi soggetti a ribasso d'asta
</t>
    </r>
    <r>
      <rPr>
        <sz val="11"/>
        <color theme="1"/>
        <rFont val="Arial"/>
        <family val="2"/>
      </rPr>
      <t>A.3.1) Spese tecniche: progettazione esecutiva, verifica bellica preventiva (documentale e strumentale), Piano di Monitoraggio Ambientale, Piano di utilizzo comprensivo di analisi integrative nell'ambito della pratica Terre e rocce da scavo (compreso 4% Inarcassa)</t>
    </r>
  </si>
  <si>
    <t>A) TOTALE IMPORTO LAVORI E SERVIZI DA APPALTARE (inclusi OS)</t>
  </si>
  <si>
    <t>A) TOTALE IMPORTO LAVORI E SERVIZI DA APPALTARE (esclusi OS)</t>
  </si>
  <si>
    <t>IMPORTO LAVORI DA RIPORTARE NELLO SCHEMA DI OFFERTA - CELLA B11</t>
  </si>
  <si>
    <t>IMPORTO PROGETTAZIONE DA RIPORTARE NELLO SCHEMA DI OFFERTA - CELLA B17</t>
  </si>
  <si>
    <t>PERCENTUALE DA RIPORTARE NELLO SCHEMA DI OFFERTA QUALE RIBASSO COMPLESSIVO APPALTO - CELLA B19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</si>
</sst>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44" fontId="0" fillId="0" borderId="3" xfId="1" applyFont="1" applyBorder="1" applyAlignment="1" applyProtection="1">
      <alignment wrapText="1"/>
    </xf>
    <xf numFmtId="10" fontId="0" fillId="0" borderId="3" xfId="2" applyNumberFormat="1" applyFont="1" applyBorder="1" applyAlignment="1" applyProtection="1">
      <alignment wrapText="1"/>
    </xf>
    <xf numFmtId="44" fontId="0" fillId="0" borderId="4" xfId="1" applyFont="1" applyBorder="1" applyAlignment="1" applyProtection="1">
      <alignment wrapText="1"/>
    </xf>
    <xf numFmtId="10" fontId="0" fillId="0" borderId="4" xfId="2" applyNumberFormat="1" applyFont="1" applyBorder="1" applyAlignment="1" applyProtection="1">
      <alignment wrapText="1"/>
    </xf>
    <xf numFmtId="10" fontId="0" fillId="0" borderId="3" xfId="0" applyNumberFormat="1" applyBorder="1" applyAlignment="1" applyProtection="1">
      <alignment wrapText="1"/>
    </xf>
    <xf numFmtId="44" fontId="0" fillId="0" borderId="3" xfId="0" applyNumberFormat="1" applyBorder="1" applyAlignment="1" applyProtection="1">
      <alignment wrapText="1"/>
    </xf>
    <xf numFmtId="44" fontId="0" fillId="0" borderId="5" xfId="0" applyNumberForma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1" xfId="0" applyFont="1" applyBorder="1" applyAlignment="1" applyProtection="1">
      <alignment horizontal="left" vertical="center" wrapText="1"/>
    </xf>
    <xf numFmtId="10" fontId="7" fillId="0" borderId="3" xfId="2" applyNumberFormat="1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44" fontId="5" fillId="2" borderId="3" xfId="1" applyFont="1" applyFill="1" applyBorder="1" applyAlignment="1" applyProtection="1">
      <alignment wrapText="1"/>
    </xf>
    <xf numFmtId="44" fontId="8" fillId="5" borderId="3" xfId="1" applyFont="1" applyFill="1" applyBorder="1" applyAlignment="1" applyProtection="1">
      <alignment horizontal="center" vertical="center" wrapText="1"/>
      <protection locked="0"/>
    </xf>
    <xf numFmtId="10" fontId="5" fillId="0" borderId="5" xfId="2" applyNumberFormat="1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10" fontId="5" fillId="2" borderId="3" xfId="2" applyNumberFormat="1" applyFont="1" applyFill="1" applyBorder="1" applyAlignment="1" applyProtection="1">
      <alignment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F600-933B-407B-95DE-2A70010C2C17}">
  <sheetPr>
    <pageSetUpPr fitToPage="1"/>
  </sheetPr>
  <dimension ref="A1:E20"/>
  <sheetViews>
    <sheetView tabSelected="1" zoomScaleNormal="100" workbookViewId="0">
      <selection activeCell="B9" sqref="B9"/>
    </sheetView>
  </sheetViews>
  <sheetFormatPr defaultColWidth="8.69921875" defaultRowHeight="13.8" x14ac:dyDescent="0.25"/>
  <cols>
    <col min="1" max="1" width="47.19921875" style="12" customWidth="1"/>
    <col min="2" max="4" width="25.69921875" style="12" customWidth="1"/>
    <col min="5" max="5" width="49.09765625" style="12" customWidth="1"/>
    <col min="6" max="6" width="60.09765625" style="12" customWidth="1"/>
    <col min="7" max="16384" width="8.69921875" style="12"/>
  </cols>
  <sheetData>
    <row r="1" spans="1:5" ht="24.6" customHeight="1" x14ac:dyDescent="0.25">
      <c r="A1" s="31" t="s">
        <v>10</v>
      </c>
      <c r="B1" s="32"/>
      <c r="C1" s="32"/>
      <c r="D1" s="33"/>
    </row>
    <row r="2" spans="1:5" ht="38.4" customHeight="1" x14ac:dyDescent="0.25">
      <c r="A2" s="28" t="s">
        <v>11</v>
      </c>
      <c r="B2" s="29"/>
      <c r="C2" s="29"/>
      <c r="D2" s="30"/>
    </row>
    <row r="3" spans="1:5" ht="20.399999999999999" customHeight="1" x14ac:dyDescent="0.25">
      <c r="A3" s="11"/>
      <c r="B3" s="11"/>
      <c r="C3" s="11"/>
      <c r="D3" s="11"/>
    </row>
    <row r="4" spans="1:5" ht="38.4" customHeight="1" x14ac:dyDescent="0.25">
      <c r="A4" s="34" t="s">
        <v>12</v>
      </c>
      <c r="B4" s="35"/>
      <c r="C4" s="35"/>
      <c r="D4" s="36"/>
    </row>
    <row r="6" spans="1:5" ht="47.4" customHeight="1" x14ac:dyDescent="0.25">
      <c r="A6" s="13" t="s">
        <v>13</v>
      </c>
      <c r="B6" s="1" t="s">
        <v>3</v>
      </c>
      <c r="C6" s="1" t="s">
        <v>4</v>
      </c>
      <c r="D6" s="1" t="s">
        <v>5</v>
      </c>
      <c r="E6" s="21" t="s">
        <v>16</v>
      </c>
    </row>
    <row r="7" spans="1:5" x14ac:dyDescent="0.25">
      <c r="A7" s="15" t="s">
        <v>7</v>
      </c>
      <c r="B7" s="2"/>
      <c r="C7" s="2"/>
      <c r="D7" s="2"/>
      <c r="E7" s="3"/>
    </row>
    <row r="8" spans="1:5" x14ac:dyDescent="0.25">
      <c r="A8" s="16" t="s">
        <v>8</v>
      </c>
      <c r="B8" s="3"/>
      <c r="C8" s="3"/>
      <c r="D8" s="3"/>
      <c r="E8" s="3"/>
    </row>
    <row r="9" spans="1:5" ht="27.6" x14ac:dyDescent="0.25">
      <c r="A9" s="17" t="s">
        <v>0</v>
      </c>
      <c r="B9" s="24" t="s">
        <v>15</v>
      </c>
      <c r="C9" s="4">
        <v>7983291.5199999996</v>
      </c>
      <c r="D9" s="5">
        <f>ROUND(IF(B9&lt;&gt;"[inserire importo totale lista categorie lavori]",(C9-B9)/C9,0),4)</f>
        <v>0</v>
      </c>
      <c r="E9" s="3"/>
    </row>
    <row r="10" spans="1:5" ht="14.4" thickBot="1" x14ac:dyDescent="0.3">
      <c r="A10" s="18" t="s">
        <v>1</v>
      </c>
      <c r="B10" s="6">
        <f>C10*(1-D10)</f>
        <v>23956.92</v>
      </c>
      <c r="C10" s="6">
        <v>23956.92</v>
      </c>
      <c r="D10" s="7">
        <f>D9</f>
        <v>0</v>
      </c>
      <c r="E10" s="3"/>
    </row>
    <row r="11" spans="1:5" ht="28.2" thickTop="1" x14ac:dyDescent="0.25">
      <c r="A11" s="16" t="s">
        <v>2</v>
      </c>
      <c r="B11" s="23">
        <f>IF(B9&lt;&gt;"[inserire importo totale lista categorie lavori]",SUM(B9:B10),0)</f>
        <v>0</v>
      </c>
      <c r="C11" s="4">
        <f>SUM(C9:C10)</f>
        <v>8007248.4399999995</v>
      </c>
      <c r="D11" s="14">
        <f>(C11-B11)/C11</f>
        <v>1</v>
      </c>
      <c r="E11" s="20" t="s">
        <v>20</v>
      </c>
    </row>
    <row r="12" spans="1:5" x14ac:dyDescent="0.25">
      <c r="A12" s="17"/>
      <c r="B12" s="4"/>
      <c r="C12" s="4"/>
      <c r="D12" s="5"/>
      <c r="E12" s="3"/>
    </row>
    <row r="13" spans="1:5" ht="27.6" x14ac:dyDescent="0.25">
      <c r="A13" s="16" t="s">
        <v>9</v>
      </c>
      <c r="B13" s="9">
        <f>C13</f>
        <v>76585.73</v>
      </c>
      <c r="C13" s="4">
        <v>76585.73</v>
      </c>
      <c r="D13" s="5"/>
      <c r="E13" s="3"/>
    </row>
    <row r="14" spans="1:5" ht="14.4" thickBot="1" x14ac:dyDescent="0.3">
      <c r="A14" s="18"/>
      <c r="B14" s="6"/>
      <c r="C14" s="6"/>
      <c r="D14" s="8"/>
      <c r="E14" s="3"/>
    </row>
    <row r="15" spans="1:5" ht="14.4" thickTop="1" x14ac:dyDescent="0.25">
      <c r="A15" s="16" t="s">
        <v>6</v>
      </c>
      <c r="B15" s="9">
        <f>IF(B9&lt;&gt;"[inserire importo totale lista categorie lavori]",B11+B13,0)</f>
        <v>0</v>
      </c>
      <c r="C15" s="9">
        <f>C11+C13</f>
        <v>8083834.1699999999</v>
      </c>
      <c r="D15" s="8"/>
      <c r="E15" s="3"/>
    </row>
    <row r="16" spans="1:5" x14ac:dyDescent="0.25">
      <c r="A16" s="17"/>
      <c r="B16" s="4"/>
      <c r="C16" s="4"/>
      <c r="D16" s="8"/>
      <c r="E16" s="3"/>
    </row>
    <row r="17" spans="1:5" ht="82.8" x14ac:dyDescent="0.25">
      <c r="A17" s="16" t="s">
        <v>17</v>
      </c>
      <c r="B17" s="24" t="s">
        <v>14</v>
      </c>
      <c r="C17" s="4">
        <v>123016.16099999999</v>
      </c>
      <c r="D17" s="14">
        <f>IF(B17&lt;&gt;"[inserire importo totale lista categorie progettazione]",(C17-B17)/C17,0)</f>
        <v>0</v>
      </c>
      <c r="E17" s="22" t="s">
        <v>21</v>
      </c>
    </row>
    <row r="18" spans="1:5" ht="14.4" thickBot="1" x14ac:dyDescent="0.3">
      <c r="A18" s="18"/>
      <c r="B18" s="6"/>
      <c r="C18" s="6"/>
      <c r="D18" s="7"/>
      <c r="E18" s="3"/>
    </row>
    <row r="19" spans="1:5" ht="42" thickTop="1" x14ac:dyDescent="0.25">
      <c r="A19" s="16" t="s">
        <v>19</v>
      </c>
      <c r="B19" s="4">
        <f>IF(B9&lt;&gt;"[inserire importo totale lista categorie lavori]",IF(B17&lt;&gt;"[inserire importo totale lista categorie progettazione]",B11+B17,IF(B17&lt;&gt;"[inserire importo totale lista categorie progettazione]",B11+B17,0)),0)</f>
        <v>0</v>
      </c>
      <c r="C19" s="4">
        <f>C11+C17</f>
        <v>8130264.6009999998</v>
      </c>
      <c r="D19" s="27">
        <f>IF(B9&lt;&gt;"[inserire importo totale lista categorie lavori]",IF(B17&lt;&gt;"[inserire importo totale lista categorie progettazione]",(C19-B19)/C19,0),0)</f>
        <v>0</v>
      </c>
      <c r="E19" s="20" t="s">
        <v>22</v>
      </c>
    </row>
    <row r="20" spans="1:5" ht="27.6" x14ac:dyDescent="0.25">
      <c r="A20" s="19" t="s">
        <v>18</v>
      </c>
      <c r="B20" s="10">
        <f>IF(B9&lt;&gt;"[inserire importo totale lista categorie lavori]",IF(B17&lt;&gt;"[inserire importo totale lista categorie progettazione]",B11+B13+B17,IF(B17&lt;&gt;"[inserire importo totale lista categorie progettazione]",B11+B13+B17,0)),0)</f>
        <v>0</v>
      </c>
      <c r="C20" s="10">
        <f>C11+C13+C17</f>
        <v>8206850.3310000002</v>
      </c>
      <c r="D20" s="25"/>
      <c r="E20" s="26"/>
    </row>
  </sheetData>
  <sheetProtection algorithmName="SHA-512" hashValue="MyoVXBYVYeMNEzu3akid6GaDDIfTV/quvmnEmu6yC4rrarbg0O3yPEBjH38drRzw6fbMpIYAE6DJwMtvBSJgeA==" saltValue="JnMOKE4sddMJ/Rfuuv6LnA==" spinCount="100000" sheet="1" objects="1" scenarios="1"/>
  <mergeCells count="3">
    <mergeCell ref="A2:D2"/>
    <mergeCell ref="A1:D1"/>
    <mergeCell ref="A4:D4"/>
  </mergeCells>
  <pageMargins left="0.25" right="0.25" top="0.75" bottom="0.75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L1T52S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Cordioli</dc:creator>
  <cp:lastModifiedBy>Alberto Cordioli</cp:lastModifiedBy>
  <cp:lastPrinted>2021-11-24T10:43:27Z</cp:lastPrinted>
  <dcterms:created xsi:type="dcterms:W3CDTF">2021-11-23T15:21:52Z</dcterms:created>
  <dcterms:modified xsi:type="dcterms:W3CDTF">2022-01-28T08:52:51Z</dcterms:modified>
</cp:coreProperties>
</file>